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26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5" l="1"/>
  <c r="O9" i="15"/>
  <c r="O4" i="15"/>
  <c r="P9" i="15"/>
  <c r="Q23" i="3" l="1"/>
  <c r="P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5" i="6"/>
  <c r="O6" i="6"/>
  <c r="O7" i="6"/>
  <c r="O8" i="6"/>
  <c r="O9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<sst xmlns="http://schemas.openxmlformats.org/spreadsheetml/2006/main" count="740" uniqueCount="144">
  <si>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</si>
  <si>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</si>
  <si>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</si>
  <si>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</si>
  <si>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</si>
  <si>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</si>
  <si>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</si>
  <si>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</si>
  <si>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</si>
  <si>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</si>
  <si>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</si>
  <si>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</si>
  <si>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</si>
  <si>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</si>
  <si>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</si>
  <si>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</si>
  <si>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</si>
  <si>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</si>
  <si>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</si>
  <si>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</si>
  <si>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</si>
  <si>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</si>
  <si>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</si>
  <si>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</si>
  <si>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</si>
  <si>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</si>
  <si>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</si>
  <si>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</si>
  <si>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</si>
  <si>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</si>
  <si>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</si>
  <si>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</si>
  <si>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</si>
  <si>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</si>
  <si>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</si>
  <si>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</si>
  <si>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</si>
  <si>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</si>
  <si>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</si>
  <si>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</si>
  <si>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</si>
  <si>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</si>
  <si>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</si>
  <si>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</si>
  <si>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</si>
  <si>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</si>
  <si>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</si>
  <si>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</si>
  <si>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</si>
  <si>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</si>
  <si>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</si>
  <si>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</si>
  <si>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</si>
  <si>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</si>
  <si>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</si>
  <si>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</si>
  <si>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</si>
  <si>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</si>
  <si>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</si>
  <si>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</si>
  <si>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</si>
  <si>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</si>
  <si>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</si>
  <si>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</si>
  <si>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</si>
  <si>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</si>
  <si>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</si>
  <si>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</si>
  <si>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</si>
  <si>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</si>
  <si>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</si>
  <si>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</si>
  <si>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</si>
  <si>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</si>
  <si>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</si>
  <si>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</si>
  <si>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</si>
  <si>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</si>
  <si>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</si>
  <si>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</si>
  <si>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</si>
  <si>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</si>
  <si>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</si>
  <si>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</si>
  <si>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</si>
  <si>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</si>
  <si>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</si>
  <si>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</si>
  <si>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</si>
  <si>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</si>
  <si>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</si>
  <si>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</si>
  <si>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</si>
  <si>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</si>
  <si>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</si>
  <si>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</si>
  <si>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</si>
  <si>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</si>
  <si>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</si>
  <si>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</si>
  <si>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</si>
  <si>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</si>
  <si>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</si>
  <si>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</si>
  <si>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</si>
  <si>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</si>
  <si>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</si>
  <si>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</si>
  <si>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</si>
  <si>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</si>
  <si>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</si>
  <si>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</si>
  <si>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</si>
  <si>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</si>
  <si>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</si>
  <si>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</si>
  <si>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</si>
  <si>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</si>
  <si>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</si>
  <si>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</si>
  <si>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</si>
  <si>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</si>
  <si>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</si>
  <si>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</si>
  <si>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</si>
  <si>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</si>
  <si>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</si>
  <si>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</si>
  <si>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</si>
  <si>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</si>
  <si>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</si>
  <si>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</si>
  <si>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</si>
  <si>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</si>
  <si>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</si>
  <si>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</si>
  <si>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</si>
  <si>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</si>
  <si>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</si>
  <si>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</si>
  <si>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- 26.05.23г.)</t>
  </si>
  <si>
    <t>Данные по выданным договорам гарантии в рамках  
первого направления ГП ДКБ 2025
 (отчет за период с 10.05.23г. - 26.05.23г.)</t>
  </si>
  <si>
    <t>Данные по субьектности  с 10.05.2023г. по 26.05.2023г</t>
  </si>
  <si>
    <t>Целевые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</si>
</sst>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6" t="s">
        <v>15</v>
      </c>
      <c r="B1" s="246"/>
      <c r="C1" s="246"/>
      <c r="D1" s="246"/>
      <c r="E1" s="246"/>
      <c r="F1" s="17"/>
      <c r="G1" s="17"/>
      <c r="H1" s="243" t="s">
        <v>48</v>
      </c>
      <c r="I1" s="243"/>
      <c r="J1" s="243"/>
      <c r="K1" s="243"/>
      <c r="L1" s="26"/>
      <c r="M1" s="27"/>
      <c r="N1" s="246" t="s">
        <v>35</v>
      </c>
      <c r="O1" s="246"/>
      <c r="P1" s="246"/>
      <c r="Q1" s="246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4" t="s">
        <v>18</v>
      </c>
      <c r="H14" s="245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4" t="s">
        <v>14</v>
      </c>
      <c r="B16" s="245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14833</v>
      </c>
      <c r="K5" s="87">
        <f>'ИТОГО 20-21-22-23гг. '!P5</f>
        <v>90262607741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2.0090339108744016E-2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500</v>
      </c>
      <c r="K9" s="87">
        <f>'ИТОГО 20-21-22-23гг. '!P9</f>
        <v>3915403483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2.4E-2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53</v>
      </c>
      <c r="K14" s="87">
        <f>'ИТОГО 20-21-22-23гг. '!P14</f>
        <v>725600000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5" t="s">
        <v>18</v>
      </c>
      <c r="C15" s="256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36997</v>
      </c>
      <c r="K15" s="207">
        <f>SUM(K3:K14)</f>
        <v>240170486330.85999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4.100332459388599E-2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5" t="s">
        <v>18</v>
      </c>
      <c r="C32" s="256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7" t="s">
        <v>119</v>
      </c>
      <c r="C47" s="257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6" t="s">
        <v>61</v>
      </c>
      <c r="B1" s="246"/>
      <c r="C1" s="246"/>
      <c r="D1" s="246"/>
      <c r="E1" s="246"/>
      <c r="F1" s="144"/>
      <c r="G1" s="144"/>
      <c r="H1" s="17"/>
      <c r="I1" s="17"/>
      <c r="J1" s="243" t="s">
        <v>87</v>
      </c>
      <c r="K1" s="243"/>
      <c r="L1" s="243"/>
      <c r="M1" s="243"/>
      <c r="N1" s="26"/>
      <c r="O1" s="27"/>
      <c r="P1" s="246" t="s">
        <v>58</v>
      </c>
      <c r="Q1" s="246"/>
      <c r="R1" s="246"/>
      <c r="S1" s="246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7" t="s">
        <v>18</v>
      </c>
      <c r="J14" s="248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7" t="s">
        <v>14</v>
      </c>
      <c r="B16" s="248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6" t="s">
        <v>89</v>
      </c>
      <c r="B1" s="246"/>
      <c r="C1" s="246"/>
      <c r="D1" s="246"/>
      <c r="E1" s="246"/>
      <c r="F1" s="246"/>
      <c r="G1" s="144"/>
      <c r="H1" s="144"/>
      <c r="I1" s="17"/>
      <c r="J1" s="249" t="s">
        <v>131</v>
      </c>
      <c r="K1" s="249"/>
      <c r="L1" s="249"/>
      <c r="M1" s="249"/>
      <c r="N1" s="249"/>
      <c r="O1" s="26"/>
      <c r="P1" s="27"/>
      <c r="Q1" s="246" t="s">
        <v>92</v>
      </c>
      <c r="R1" s="246"/>
      <c r="S1" s="246"/>
      <c r="T1" s="246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7" t="s">
        <v>14</v>
      </c>
      <c r="B10" s="248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7" t="s">
        <v>18</v>
      </c>
      <c r="K10" s="248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K16" sqref="K16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6" t="s">
        <v>139</v>
      </c>
      <c r="B1" s="246"/>
      <c r="C1" s="246"/>
      <c r="D1" s="246"/>
      <c r="E1" s="246"/>
      <c r="F1" s="246"/>
      <c r="G1" s="144"/>
      <c r="H1" s="144"/>
      <c r="I1" s="17"/>
      <c r="J1" s="249" t="s">
        <v>140</v>
      </c>
      <c r="K1" s="249"/>
      <c r="L1" s="249"/>
      <c r="M1" s="249"/>
      <c r="N1" s="249"/>
      <c r="O1" s="8"/>
      <c r="P1" s="26"/>
      <c r="Q1" s="27"/>
      <c r="R1" s="246" t="s">
        <v>137</v>
      </c>
      <c r="S1" s="246"/>
      <c r="T1" s="246"/>
      <c r="U1" s="246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143</v>
      </c>
      <c r="P2" s="258"/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3"/>
      <c r="Q3" s="18">
        <v>1</v>
      </c>
      <c r="R3" s="1" t="s">
        <v>44</v>
      </c>
      <c r="S3" s="18">
        <v>18</v>
      </c>
      <c r="T3" s="15">
        <v>201216000</v>
      </c>
      <c r="U3" s="15">
        <v>171033600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2145</v>
      </c>
      <c r="M4" s="13">
        <v>14471282000</v>
      </c>
      <c r="N4" s="13">
        <v>12300589700</v>
      </c>
      <c r="O4" s="13">
        <f>N4*20%</f>
        <v>2460117940</v>
      </c>
      <c r="P4" s="13">
        <f>N4/M4</f>
        <v>0.85</v>
      </c>
      <c r="Q4" s="18">
        <v>2</v>
      </c>
      <c r="R4" s="1" t="s">
        <v>19</v>
      </c>
      <c r="S4" s="18">
        <v>175</v>
      </c>
      <c r="T4" s="15">
        <v>1101912000</v>
      </c>
      <c r="U4" s="2">
        <v>936625200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10199410300</v>
      </c>
      <c r="I5" s="9"/>
      <c r="J5" s="35">
        <v>3</v>
      </c>
      <c r="K5" s="3" t="s">
        <v>37</v>
      </c>
      <c r="L5" s="12"/>
      <c r="M5" s="13"/>
      <c r="N5" s="13"/>
      <c r="O5" s="13"/>
      <c r="P5" s="13"/>
      <c r="Q5" s="18">
        <v>3</v>
      </c>
      <c r="R5" s="1" t="s">
        <v>20</v>
      </c>
      <c r="S5" s="18">
        <v>22</v>
      </c>
      <c r="T5" s="2">
        <v>174313000</v>
      </c>
      <c r="U5" s="2">
        <v>148166050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3"/>
      <c r="Q6" s="18">
        <v>4</v>
      </c>
      <c r="R6" s="1" t="s">
        <v>21</v>
      </c>
      <c r="S6" s="18">
        <v>141</v>
      </c>
      <c r="T6" s="2">
        <v>1177348000</v>
      </c>
      <c r="U6" s="2">
        <v>1000745800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/>
      <c r="M7" s="13"/>
      <c r="N7" s="13"/>
      <c r="O7" s="13"/>
      <c r="P7" s="13"/>
      <c r="Q7" s="18">
        <v>5</v>
      </c>
      <c r="R7" s="1" t="s">
        <v>22</v>
      </c>
      <c r="S7" s="18">
        <v>86</v>
      </c>
      <c r="T7" s="2">
        <v>653198000</v>
      </c>
      <c r="U7" s="2">
        <v>555218300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1125000000</v>
      </c>
      <c r="I8" s="9"/>
      <c r="J8" s="35">
        <v>6</v>
      </c>
      <c r="K8" s="3" t="s">
        <v>9</v>
      </c>
      <c r="L8" s="12"/>
      <c r="M8" s="13"/>
      <c r="N8" s="13"/>
      <c r="O8" s="13"/>
      <c r="P8" s="13"/>
      <c r="Q8" s="18">
        <v>6</v>
      </c>
      <c r="R8" s="1" t="s">
        <v>23</v>
      </c>
      <c r="S8" s="18">
        <v>256</v>
      </c>
      <c r="T8" s="2">
        <v>1559785000</v>
      </c>
      <c r="U8" s="2">
        <v>1325817250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48</v>
      </c>
      <c r="M9" s="13">
        <v>640600000</v>
      </c>
      <c r="N9" s="13">
        <v>544510000</v>
      </c>
      <c r="O9" s="13">
        <f>N9*20%</f>
        <v>108902000</v>
      </c>
      <c r="P9" s="13">
        <f t="shared" ref="P5:P9" si="1">N9/M9</f>
        <v>0.85</v>
      </c>
      <c r="Q9" s="18">
        <v>7</v>
      </c>
      <c r="R9" s="1" t="s">
        <v>24</v>
      </c>
      <c r="S9" s="18">
        <v>115</v>
      </c>
      <c r="T9" s="2">
        <v>722104000</v>
      </c>
      <c r="U9" s="2">
        <v>613788400</v>
      </c>
    </row>
    <row r="10" spans="1:33" x14ac:dyDescent="0.25">
      <c r="A10" s="247" t="s">
        <v>14</v>
      </c>
      <c r="B10" s="248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955490000</v>
      </c>
      <c r="I10" s="9"/>
      <c r="J10" s="247" t="s">
        <v>18</v>
      </c>
      <c r="K10" s="248"/>
      <c r="L10" s="108">
        <f>SUM(L3:L9)</f>
        <v>2193</v>
      </c>
      <c r="M10" s="109">
        <f>SUM(M3:M9)</f>
        <v>15111882000</v>
      </c>
      <c r="N10" s="109">
        <f>SUM(N3:N9)</f>
        <v>12845099700</v>
      </c>
      <c r="O10" s="109">
        <f>SUM(O3:O9)</f>
        <v>2569019940</v>
      </c>
      <c r="P10" s="13"/>
      <c r="Q10" s="18">
        <v>8</v>
      </c>
      <c r="R10" s="1" t="s">
        <v>25</v>
      </c>
      <c r="S10" s="18">
        <v>101</v>
      </c>
      <c r="T10" s="2">
        <v>792426000</v>
      </c>
      <c r="U10" s="2">
        <v>673562100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52</v>
      </c>
      <c r="T11" s="2">
        <v>490401000</v>
      </c>
      <c r="U11" s="2">
        <v>416840850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178</v>
      </c>
      <c r="T12" s="2">
        <v>947628000</v>
      </c>
      <c r="U12" s="2">
        <v>805483800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/>
      <c r="N13" s="150"/>
      <c r="O13" s="150"/>
      <c r="Q13" s="18">
        <v>11</v>
      </c>
      <c r="R13" s="1" t="s">
        <v>28</v>
      </c>
      <c r="S13" s="18">
        <v>214</v>
      </c>
      <c r="T13" s="2">
        <v>1605055000</v>
      </c>
      <c r="U13" s="2">
        <v>1364296750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87</v>
      </c>
      <c r="T14" s="2">
        <v>695706000</v>
      </c>
      <c r="U14" s="2">
        <v>591350100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48</v>
      </c>
      <c r="T15" s="2">
        <v>317303000</v>
      </c>
      <c r="U15" s="2">
        <v>269707550</v>
      </c>
    </row>
    <row r="16" spans="1:33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70</v>
      </c>
      <c r="T16" s="2">
        <v>399523000</v>
      </c>
      <c r="U16" s="2">
        <v>339594550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12</v>
      </c>
      <c r="T17" s="36">
        <v>90076000</v>
      </c>
      <c r="U17" s="36">
        <v>76564600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34</v>
      </c>
      <c r="T18" s="36">
        <v>275440000</v>
      </c>
      <c r="U18" s="36">
        <v>234124000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72</v>
      </c>
      <c r="T19" s="36">
        <v>603163000</v>
      </c>
      <c r="U19" s="36">
        <v>512688550</v>
      </c>
    </row>
    <row r="20" spans="1:25" x14ac:dyDescent="0.25">
      <c r="E20" s="179"/>
      <c r="M20" s="150"/>
      <c r="Q20" s="12">
        <v>18</v>
      </c>
      <c r="R20" s="3" t="s">
        <v>128</v>
      </c>
      <c r="S20" s="12">
        <v>185</v>
      </c>
      <c r="T20" s="36">
        <v>1237230000</v>
      </c>
      <c r="U20" s="36">
        <v>1051645500</v>
      </c>
    </row>
    <row r="21" spans="1:25" x14ac:dyDescent="0.25">
      <c r="E21" s="179"/>
      <c r="K21" s="29" t="s">
        <v>83</v>
      </c>
      <c r="Q21" s="12">
        <v>19</v>
      </c>
      <c r="R21" s="1" t="s">
        <v>33</v>
      </c>
      <c r="S21" s="18">
        <v>120</v>
      </c>
      <c r="T21" s="2">
        <v>901833000</v>
      </c>
      <c r="U21" s="2">
        <v>766558050</v>
      </c>
    </row>
    <row r="22" spans="1:25" x14ac:dyDescent="0.25">
      <c r="E22" s="179"/>
      <c r="K22" s="29" t="s">
        <v>83</v>
      </c>
      <c r="M22" s="150"/>
      <c r="P22" s="30" t="s">
        <v>83</v>
      </c>
      <c r="Q22" s="12">
        <v>20</v>
      </c>
      <c r="R22" s="1" t="s">
        <v>32</v>
      </c>
      <c r="S22" s="18">
        <v>207</v>
      </c>
      <c r="T22" s="2">
        <v>1166222000</v>
      </c>
      <c r="U22" s="2">
        <v>991288700</v>
      </c>
    </row>
    <row r="23" spans="1:25" x14ac:dyDescent="0.25">
      <c r="Q23" s="110"/>
      <c r="R23" s="111" t="s">
        <v>18</v>
      </c>
      <c r="S23" s="112">
        <f>SUM(S3:S22)</f>
        <v>2193</v>
      </c>
      <c r="T23" s="113">
        <f>SUM(T3:T22)</f>
        <v>15111882000</v>
      </c>
      <c r="U23" s="113">
        <f>SUM(U3:U22)</f>
        <v>12845099700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7" zoomScale="90" zoomScaleNormal="80" zoomScaleSheetLayoutView="90" workbookViewId="0">
      <selection activeCell="L20" sqref="L20:N39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3" t="s">
        <v>48</v>
      </c>
      <c r="C1" s="243"/>
      <c r="D1" s="243"/>
      <c r="E1" s="243"/>
      <c r="F1" s="249" t="s">
        <v>88</v>
      </c>
      <c r="G1" s="249"/>
      <c r="H1" s="249"/>
      <c r="I1" s="249" t="s">
        <v>131</v>
      </c>
      <c r="J1" s="249"/>
      <c r="K1" s="249"/>
      <c r="L1" s="249" t="s">
        <v>140</v>
      </c>
      <c r="M1" s="249"/>
      <c r="N1" s="249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2145</v>
      </c>
      <c r="M5" s="239">
        <v>14471282000</v>
      </c>
      <c r="N5" s="239">
        <v>12300589700</v>
      </c>
      <c r="O5" s="187">
        <f t="shared" si="0"/>
        <v>14833</v>
      </c>
      <c r="P5" s="87">
        <f t="shared" si="1"/>
        <v>90262607741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/>
      <c r="M9" s="239"/>
      <c r="N9" s="239"/>
      <c r="O9" s="187">
        <f t="shared" si="0"/>
        <v>500</v>
      </c>
      <c r="P9" s="87">
        <f t="shared" si="1"/>
        <v>3915403483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48</v>
      </c>
      <c r="M14" s="239">
        <v>640600000</v>
      </c>
      <c r="N14" s="239">
        <v>544510000</v>
      </c>
      <c r="O14" s="187">
        <f t="shared" si="0"/>
        <v>53</v>
      </c>
      <c r="P14" s="87">
        <f t="shared" si="1"/>
        <v>725600000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4" t="s">
        <v>18</v>
      </c>
      <c r="B15" s="245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2193</v>
      </c>
      <c r="M15" s="115">
        <f t="shared" si="5"/>
        <v>15111882000</v>
      </c>
      <c r="N15" s="115">
        <f>SUM(N3:N14)</f>
        <v>12845099700</v>
      </c>
      <c r="O15" s="188">
        <f>SUM(O3:O14)</f>
        <v>36997</v>
      </c>
      <c r="P15" s="117">
        <f t="shared" ref="P15:Q15" si="6">SUM(P3:P14)</f>
        <v>240170486330.85999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7" t="s">
        <v>14</v>
      </c>
      <c r="U16" s="248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6" t="s">
        <v>59</v>
      </c>
      <c r="C18" s="246"/>
      <c r="D18" s="246"/>
      <c r="E18" s="246"/>
      <c r="F18" s="246" t="s">
        <v>60</v>
      </c>
      <c r="G18" s="246"/>
      <c r="H18" s="246"/>
      <c r="I18" s="246" t="s">
        <v>91</v>
      </c>
      <c r="J18" s="246"/>
      <c r="K18" s="246"/>
      <c r="L18" s="246" t="s">
        <v>138</v>
      </c>
      <c r="M18" s="246"/>
      <c r="N18" s="246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18</v>
      </c>
      <c r="M20" s="240">
        <v>201216000</v>
      </c>
      <c r="N20" s="240">
        <v>171033600</v>
      </c>
      <c r="O20" s="189">
        <f>C20+F20+I20+L20</f>
        <v>987</v>
      </c>
      <c r="P20" s="90">
        <f>D20+G20+J20+M20</f>
        <v>8468295190</v>
      </c>
      <c r="Q20" s="91">
        <f>E20+H20+K20+N20</f>
        <v>7122813833.8500004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175</v>
      </c>
      <c r="M21" s="241">
        <v>1101912000</v>
      </c>
      <c r="N21" s="241">
        <v>936625200</v>
      </c>
      <c r="O21" s="189">
        <f t="shared" ref="O21:O39" si="8">C21+F21+I21+L21</f>
        <v>3928</v>
      </c>
      <c r="P21" s="90">
        <f t="shared" ref="P21:P39" si="9">D21+G21+J21+M21</f>
        <v>24614559850</v>
      </c>
      <c r="Q21" s="91">
        <f t="shared" ref="Q21:Q39" si="10">E21+H21+K21+N21</f>
        <v>20610304630.199997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22</v>
      </c>
      <c r="M22" s="241">
        <v>174313000</v>
      </c>
      <c r="N22" s="241">
        <v>148166050</v>
      </c>
      <c r="O22" s="189">
        <f t="shared" si="8"/>
        <v>1583</v>
      </c>
      <c r="P22" s="90">
        <f t="shared" si="9"/>
        <v>10152683985</v>
      </c>
      <c r="Q22" s="91">
        <f t="shared" si="10"/>
        <v>8610420796.4599991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141</v>
      </c>
      <c r="M23" s="241">
        <v>1177348000</v>
      </c>
      <c r="N23" s="241">
        <v>1000745800</v>
      </c>
      <c r="O23" s="189">
        <f t="shared" si="8"/>
        <v>1897</v>
      </c>
      <c r="P23" s="90">
        <f t="shared" si="9"/>
        <v>14226029824</v>
      </c>
      <c r="Q23" s="91">
        <f t="shared" si="10"/>
        <v>12039219161.889999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86</v>
      </c>
      <c r="M24" s="241">
        <v>653198000</v>
      </c>
      <c r="N24" s="241">
        <v>555218300</v>
      </c>
      <c r="O24" s="189">
        <f t="shared" si="8"/>
        <v>1843</v>
      </c>
      <c r="P24" s="90">
        <f t="shared" si="9"/>
        <v>11443707145</v>
      </c>
      <c r="Q24" s="91">
        <f t="shared" si="10"/>
        <v>9580153795.3400002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256</v>
      </c>
      <c r="M25" s="241">
        <v>1559785000</v>
      </c>
      <c r="N25" s="241">
        <v>1325817250</v>
      </c>
      <c r="O25" s="189">
        <f t="shared" si="8"/>
        <v>3146</v>
      </c>
      <c r="P25" s="90">
        <f t="shared" si="9"/>
        <v>18090122377</v>
      </c>
      <c r="Q25" s="91">
        <f t="shared" si="10"/>
        <v>15311498995.450001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115</v>
      </c>
      <c r="M26" s="241">
        <v>722104000</v>
      </c>
      <c r="N26" s="241">
        <v>613788400</v>
      </c>
      <c r="O26" s="189">
        <f t="shared" si="8"/>
        <v>1899</v>
      </c>
      <c r="P26" s="90">
        <f t="shared" si="9"/>
        <v>11177332785</v>
      </c>
      <c r="Q26" s="91">
        <f t="shared" si="10"/>
        <v>9433279149.7000008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101</v>
      </c>
      <c r="M27" s="241">
        <v>792426000</v>
      </c>
      <c r="N27" s="241">
        <v>673562100</v>
      </c>
      <c r="O27" s="189">
        <f t="shared" si="8"/>
        <v>2092</v>
      </c>
      <c r="P27" s="90">
        <f t="shared" si="9"/>
        <v>13886523590</v>
      </c>
      <c r="Q27" s="91">
        <f t="shared" si="10"/>
        <v>11716711188.459999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52</v>
      </c>
      <c r="M28" s="241">
        <v>490401000</v>
      </c>
      <c r="N28" s="241">
        <v>416840850</v>
      </c>
      <c r="O28" s="189">
        <f t="shared" si="8"/>
        <v>1447</v>
      </c>
      <c r="P28" s="90">
        <f t="shared" si="9"/>
        <v>10703806271.459999</v>
      </c>
      <c r="Q28" s="91">
        <f t="shared" si="10"/>
        <v>9033955568.7299995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178</v>
      </c>
      <c r="M29" s="241">
        <v>947628000</v>
      </c>
      <c r="N29" s="241">
        <v>805483800</v>
      </c>
      <c r="O29" s="189">
        <f t="shared" si="8"/>
        <v>2782</v>
      </c>
      <c r="P29" s="90">
        <f t="shared" si="9"/>
        <v>14879121350</v>
      </c>
      <c r="Q29" s="91">
        <f t="shared" si="10"/>
        <v>12549448059.970001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214</v>
      </c>
      <c r="M30" s="241">
        <v>1605055000</v>
      </c>
      <c r="N30" s="241">
        <v>1364296750</v>
      </c>
      <c r="O30" s="189">
        <f t="shared" si="8"/>
        <v>2554</v>
      </c>
      <c r="P30" s="90">
        <f t="shared" si="9"/>
        <v>19970304617</v>
      </c>
      <c r="Q30" s="91">
        <f t="shared" si="10"/>
        <v>16868856441.850002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87</v>
      </c>
      <c r="M31" s="241">
        <v>695706000</v>
      </c>
      <c r="N31" s="241">
        <v>591350100</v>
      </c>
      <c r="O31" s="189">
        <f t="shared" si="8"/>
        <v>1416</v>
      </c>
      <c r="P31" s="90">
        <f t="shared" si="9"/>
        <v>9635093623</v>
      </c>
      <c r="Q31" s="91">
        <f t="shared" si="10"/>
        <v>8155420516.79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48</v>
      </c>
      <c r="M32" s="241">
        <v>317303000</v>
      </c>
      <c r="N32" s="241">
        <v>269707550</v>
      </c>
      <c r="O32" s="189">
        <f t="shared" si="8"/>
        <v>849</v>
      </c>
      <c r="P32" s="90">
        <f t="shared" si="9"/>
        <v>6392874111</v>
      </c>
      <c r="Q32" s="91">
        <f t="shared" si="10"/>
        <v>5392848083.0499992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70</v>
      </c>
      <c r="M33" s="241">
        <v>399523000</v>
      </c>
      <c r="N33" s="241">
        <v>339594550</v>
      </c>
      <c r="O33" s="189">
        <f t="shared" si="8"/>
        <v>2325</v>
      </c>
      <c r="P33" s="90">
        <f t="shared" si="9"/>
        <v>11705503713.549999</v>
      </c>
      <c r="Q33" s="91">
        <f t="shared" si="10"/>
        <v>9930418351.3899994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12</v>
      </c>
      <c r="M34" s="241">
        <v>90076000</v>
      </c>
      <c r="N34" s="241">
        <v>76564600</v>
      </c>
      <c r="O34" s="189">
        <f t="shared" si="8"/>
        <v>2441</v>
      </c>
      <c r="P34" s="90">
        <f t="shared" si="9"/>
        <v>13501234881</v>
      </c>
      <c r="Q34" s="91">
        <f t="shared" si="10"/>
        <v>11475261918.75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34</v>
      </c>
      <c r="M35" s="241">
        <v>275440000</v>
      </c>
      <c r="N35" s="241">
        <v>234124000</v>
      </c>
      <c r="O35" s="189">
        <f t="shared" si="8"/>
        <v>2395</v>
      </c>
      <c r="P35" s="90">
        <f t="shared" si="9"/>
        <v>14681314521</v>
      </c>
      <c r="Q35" s="91">
        <f t="shared" si="10"/>
        <v>12453787326.860001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72</v>
      </c>
      <c r="M36" s="242">
        <v>603163000</v>
      </c>
      <c r="N36" s="242">
        <v>512688550</v>
      </c>
      <c r="O36" s="189">
        <f t="shared" si="8"/>
        <v>2522</v>
      </c>
      <c r="P36" s="90">
        <f t="shared" si="9"/>
        <v>19249350534.849998</v>
      </c>
      <c r="Q36" s="91">
        <f t="shared" si="10"/>
        <v>16209297398.299999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185</v>
      </c>
      <c r="M37" s="242">
        <v>1237230000</v>
      </c>
      <c r="N37" s="242">
        <v>1051645500</v>
      </c>
      <c r="O37" s="189">
        <f t="shared" si="8"/>
        <v>420</v>
      </c>
      <c r="P37" s="90">
        <f t="shared" si="9"/>
        <v>3995969178</v>
      </c>
      <c r="Q37" s="91">
        <f t="shared" si="10"/>
        <v>3292192955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120</v>
      </c>
      <c r="M38" s="242">
        <v>901833000</v>
      </c>
      <c r="N38" s="242">
        <v>766558050</v>
      </c>
      <c r="O38" s="189">
        <f t="shared" si="8"/>
        <v>236</v>
      </c>
      <c r="P38" s="90">
        <f t="shared" si="9"/>
        <v>1952711980</v>
      </c>
      <c r="Q38" s="91">
        <f t="shared" si="10"/>
        <v>1659805183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207</v>
      </c>
      <c r="M39" s="242">
        <v>1166222000</v>
      </c>
      <c r="N39" s="242">
        <v>991288700</v>
      </c>
      <c r="O39" s="189">
        <f t="shared" si="8"/>
        <v>255</v>
      </c>
      <c r="P39" s="90">
        <f t="shared" si="9"/>
        <v>1616549000</v>
      </c>
      <c r="Q39" s="91">
        <f t="shared" si="10"/>
        <v>1374066650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2193</v>
      </c>
      <c r="M40" s="115">
        <f t="shared" si="12"/>
        <v>15111882000</v>
      </c>
      <c r="N40" s="115">
        <f t="shared" si="12"/>
        <v>12845099700</v>
      </c>
      <c r="O40" s="190">
        <f t="shared" si="12"/>
        <v>37017</v>
      </c>
      <c r="P40" s="190">
        <f t="shared" si="12"/>
        <v>240343088526.85999</v>
      </c>
      <c r="Q40" s="190">
        <f t="shared" si="12"/>
        <v>202819760005.03992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42" sqref="G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3" t="s">
        <v>48</v>
      </c>
      <c r="C1" s="243"/>
      <c r="D1" s="243"/>
      <c r="E1" s="243"/>
      <c r="F1" s="243"/>
      <c r="G1" s="243"/>
      <c r="H1" s="41"/>
      <c r="I1" s="40"/>
      <c r="J1" s="40"/>
      <c r="K1" s="40"/>
      <c r="L1" s="40"/>
      <c r="M1" s="40"/>
      <c r="N1" s="40"/>
      <c r="O1" s="40"/>
      <c r="P1" s="40"/>
      <c r="R1" s="253" t="s">
        <v>87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4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1" t="s">
        <v>18</v>
      </c>
      <c r="B14" s="252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0" t="s">
        <v>132</v>
      </c>
      <c r="C18" s="250"/>
      <c r="D18" s="250"/>
      <c r="E18" s="250"/>
      <c r="F18" s="250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1" t="s">
        <v>18</v>
      </c>
      <c r="B28" s="252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0" t="s">
        <v>141</v>
      </c>
      <c r="C32" s="250"/>
      <c r="D32" s="250"/>
      <c r="E32" s="250"/>
      <c r="F32" s="250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1190</v>
      </c>
      <c r="D34" s="50">
        <f t="shared" ref="D34:D41" si="18">C34/O34</f>
        <v>0.55477855477855476</v>
      </c>
      <c r="E34" s="43">
        <v>10380390000</v>
      </c>
      <c r="F34" s="44">
        <v>8823331500</v>
      </c>
      <c r="G34" s="42">
        <v>955</v>
      </c>
      <c r="H34" s="50">
        <f t="shared" ref="H34:H41" si="19">G34/O34</f>
        <v>0.44522144522144524</v>
      </c>
      <c r="I34" s="43">
        <v>4090892000</v>
      </c>
      <c r="J34" s="44">
        <v>3477258200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2145</v>
      </c>
      <c r="P34" s="52">
        <f t="shared" ref="P34:P36" si="22">E34+I34+K34</f>
        <v>14471282000</v>
      </c>
      <c r="Q34" s="161">
        <f t="shared" ref="Q34:Q36" si="23">F34+J34+N34</f>
        <v>12300589700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/>
      <c r="D39" s="50" t="e">
        <f t="shared" si="18"/>
        <v>#DIV/0!</v>
      </c>
      <c r="E39" s="43"/>
      <c r="F39" s="44"/>
      <c r="G39" s="42"/>
      <c r="H39" s="50" t="e">
        <f t="shared" si="19"/>
        <v>#DIV/0!</v>
      </c>
      <c r="I39" s="43"/>
      <c r="J39" s="44"/>
      <c r="K39" s="45">
        <v>0</v>
      </c>
      <c r="L39" s="51" t="e">
        <f t="shared" si="24"/>
        <v>#DIV/0!</v>
      </c>
      <c r="M39" s="46">
        <v>0</v>
      </c>
      <c r="N39" s="47">
        <v>0</v>
      </c>
      <c r="O39" s="55">
        <f t="shared" si="21"/>
        <v>0</v>
      </c>
      <c r="P39" s="52">
        <f>E39+I39+K39</f>
        <v>0</v>
      </c>
      <c r="Q39" s="161">
        <f t="shared" si="25"/>
        <v>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41</v>
      </c>
      <c r="D41" s="73">
        <f t="shared" si="18"/>
        <v>0.85416666666666663</v>
      </c>
      <c r="E41" s="74">
        <v>607200000</v>
      </c>
      <c r="F41" s="75">
        <v>516120000</v>
      </c>
      <c r="G41" s="72">
        <v>7</v>
      </c>
      <c r="H41" s="73">
        <f t="shared" si="19"/>
        <v>0.14583333333333334</v>
      </c>
      <c r="I41" s="74">
        <v>33400000</v>
      </c>
      <c r="J41" s="75">
        <v>28390000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48</v>
      </c>
      <c r="P41" s="81">
        <f>E41+I41+K41</f>
        <v>640600000</v>
      </c>
      <c r="Q41" s="162">
        <f t="shared" si="25"/>
        <v>544510000</v>
      </c>
    </row>
    <row r="42" spans="1:17" ht="15.75" thickBot="1" x14ac:dyDescent="0.3">
      <c r="A42" s="251" t="s">
        <v>18</v>
      </c>
      <c r="B42" s="252"/>
      <c r="C42" s="237">
        <f>SUM(C34:C41)</f>
        <v>1231</v>
      </c>
      <c r="D42" s="127">
        <f>C42/O42</f>
        <v>0.56133150934792519</v>
      </c>
      <c r="E42" s="128">
        <f>SUM(E34:E41)</f>
        <v>10987590000</v>
      </c>
      <c r="F42" s="129">
        <f>SUM(F34:F41)</f>
        <v>9339451500</v>
      </c>
      <c r="G42" s="237">
        <f>SUM(G34:G41)</f>
        <v>962</v>
      </c>
      <c r="H42" s="127">
        <f>G42/O42</f>
        <v>0.43866849065207481</v>
      </c>
      <c r="I42" s="130">
        <f>SUM(I34:I41)</f>
        <v>4124292000</v>
      </c>
      <c r="J42" s="131">
        <f>SUM(J34:J41)</f>
        <v>3505648200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2193</v>
      </c>
      <c r="P42" s="83">
        <f>E42+I42+M42</f>
        <v>15111882000</v>
      </c>
      <c r="Q42" s="163">
        <f>F42+J42+N42</f>
        <v>12845099700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9" sqref="P19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49" t="s">
        <v>48</v>
      </c>
      <c r="D2" s="249"/>
      <c r="E2" s="249"/>
      <c r="F2" s="249"/>
      <c r="I2" s="253" t="s">
        <v>87</v>
      </c>
      <c r="J2" s="253"/>
      <c r="K2" s="253"/>
      <c r="L2" s="253"/>
      <c r="M2" s="151"/>
      <c r="N2"/>
      <c r="O2" s="253" t="s">
        <v>141</v>
      </c>
      <c r="P2" s="253"/>
      <c r="Q2" s="253"/>
      <c r="R2" s="253"/>
      <c r="S2" s="182"/>
      <c r="T2" s="254" t="s">
        <v>93</v>
      </c>
      <c r="U2" s="254"/>
      <c r="V2" s="254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81</v>
      </c>
      <c r="Q4" s="13">
        <v>513219000</v>
      </c>
      <c r="R4" s="13">
        <v>436236150</v>
      </c>
      <c r="S4" s="152"/>
      <c r="T4" s="12">
        <f>D4+J4+P4</f>
        <v>911</v>
      </c>
      <c r="U4" s="13">
        <f>E4+K4+Q4</f>
        <v>4430210677</v>
      </c>
      <c r="V4" s="13">
        <f>F4+L4+R4</f>
        <v>3765679075.5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250</v>
      </c>
      <c r="Q5" s="13">
        <v>1688455000</v>
      </c>
      <c r="R5" s="13">
        <v>1435186750</v>
      </c>
      <c r="S5" s="152"/>
      <c r="T5" s="12">
        <f t="shared" ref="T5:T10" si="0">D5+J5+P5</f>
        <v>1267</v>
      </c>
      <c r="U5" s="13">
        <f>E5+K5+Q5</f>
        <v>7529061332.46</v>
      </c>
      <c r="V5" s="13">
        <f>F5+L5+R5</f>
        <v>6386659391.289999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98</v>
      </c>
      <c r="Q6" s="13">
        <v>727382000</v>
      </c>
      <c r="R6" s="13">
        <v>618274700</v>
      </c>
      <c r="S6" s="152"/>
      <c r="T6" s="12">
        <f t="shared" si="0"/>
        <v>658</v>
      </c>
      <c r="U6" s="13">
        <f t="shared" ref="U6:U10" si="1">E6+K6+Q6</f>
        <v>5413902238</v>
      </c>
      <c r="V6" s="13">
        <f t="shared" ref="V6:V10" si="2">F6+L6+R6</f>
        <v>4586252502.0500002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919</v>
      </c>
      <c r="Q7" s="13">
        <v>5438854000</v>
      </c>
      <c r="R7" s="13">
        <v>4623025900</v>
      </c>
      <c r="S7" s="152"/>
      <c r="T7" s="12">
        <f t="shared" si="0"/>
        <v>10679</v>
      </c>
      <c r="U7" s="13">
        <f t="shared" si="1"/>
        <v>50709870133.399994</v>
      </c>
      <c r="V7" s="13">
        <f t="shared" si="2"/>
        <v>43046593168.999969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230</v>
      </c>
      <c r="Q8" s="13">
        <v>2107941000</v>
      </c>
      <c r="R8" s="13">
        <v>1791749850</v>
      </c>
      <c r="S8" s="152"/>
      <c r="T8" s="12">
        <f t="shared" si="0"/>
        <v>1539</v>
      </c>
      <c r="U8" s="13">
        <f t="shared" si="1"/>
        <v>14007801602</v>
      </c>
      <c r="V8" s="13">
        <f t="shared" si="2"/>
        <v>11867395099.150002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77</v>
      </c>
      <c r="Q9" s="13">
        <v>704670000</v>
      </c>
      <c r="R9" s="13">
        <v>598969500</v>
      </c>
      <c r="S9" s="152"/>
      <c r="T9" s="12">
        <f t="shared" si="0"/>
        <v>586</v>
      </c>
      <c r="U9" s="13">
        <f t="shared" si="1"/>
        <v>3841645123</v>
      </c>
      <c r="V9" s="13">
        <f t="shared" si="2"/>
        <v>3260263602.5299997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22</v>
      </c>
      <c r="Q10" s="13">
        <v>189019000</v>
      </c>
      <c r="R10" s="13">
        <v>160666150</v>
      </c>
      <c r="S10" s="152"/>
      <c r="T10" s="12">
        <f t="shared" si="0"/>
        <v>131</v>
      </c>
      <c r="U10" s="13">
        <f t="shared" si="1"/>
        <v>799587975</v>
      </c>
      <c r="V10" s="13">
        <f t="shared" si="2"/>
        <v>679649778.39999998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468</v>
      </c>
      <c r="U11" s="13">
        <f t="shared" ref="U11:U20" si="4">E11+K11+Q12</f>
        <v>3585668043</v>
      </c>
      <c r="V11" s="13">
        <f t="shared" ref="V11:V20" si="5">F11+L11+R12</f>
        <v>3035732302.23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61</v>
      </c>
      <c r="Q12" s="13">
        <v>413765000</v>
      </c>
      <c r="R12" s="13">
        <v>351700250</v>
      </c>
      <c r="S12" s="152"/>
      <c r="T12" s="12">
        <f t="shared" si="3"/>
        <v>280</v>
      </c>
      <c r="U12" s="13">
        <f t="shared" si="4"/>
        <v>1671227393</v>
      </c>
      <c r="V12" s="13">
        <f t="shared" si="5"/>
        <v>1420543284.8499999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34</v>
      </c>
      <c r="Q13" s="13">
        <v>300262000</v>
      </c>
      <c r="R13" s="13">
        <v>255222700</v>
      </c>
      <c r="S13" s="152"/>
      <c r="T13" s="12">
        <f t="shared" si="3"/>
        <v>577</v>
      </c>
      <c r="U13" s="13">
        <f t="shared" si="4"/>
        <v>4768666794</v>
      </c>
      <c r="V13" s="13">
        <f t="shared" si="5"/>
        <v>4031824069.29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83</v>
      </c>
      <c r="Q14" s="13">
        <v>731047000</v>
      </c>
      <c r="R14" s="13">
        <v>621389950</v>
      </c>
      <c r="S14" s="152"/>
      <c r="T14" s="12">
        <f t="shared" si="3"/>
        <v>177</v>
      </c>
      <c r="U14" s="13">
        <f t="shared" si="4"/>
        <v>1378536742</v>
      </c>
      <c r="V14" s="13">
        <f t="shared" si="5"/>
        <v>1170031230.7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40</v>
      </c>
      <c r="Q15" s="13">
        <v>316082000</v>
      </c>
      <c r="R15" s="13">
        <v>268669700</v>
      </c>
      <c r="S15" s="152"/>
      <c r="T15" s="12">
        <f t="shared" si="3"/>
        <v>131</v>
      </c>
      <c r="U15" s="13">
        <f t="shared" si="4"/>
        <v>1162551132</v>
      </c>
      <c r="V15" s="13">
        <f t="shared" si="5"/>
        <v>974298862.29999995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21</v>
      </c>
      <c r="Q16" s="13">
        <v>157538000</v>
      </c>
      <c r="R16" s="13">
        <v>133907300</v>
      </c>
      <c r="S16" s="152"/>
      <c r="T16" s="12">
        <f t="shared" si="3"/>
        <v>83</v>
      </c>
      <c r="U16" s="13">
        <f t="shared" si="4"/>
        <v>576464268</v>
      </c>
      <c r="V16" s="13">
        <f t="shared" si="5"/>
        <v>489994627.80000001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20</v>
      </c>
      <c r="Q17" s="13">
        <v>176578000</v>
      </c>
      <c r="R17" s="13">
        <v>150091300</v>
      </c>
      <c r="S17" s="152"/>
      <c r="T17" s="12">
        <f>D17+J17+P18</f>
        <v>1887</v>
      </c>
      <c r="U17" s="13">
        <f t="shared" si="4"/>
        <v>10492807985</v>
      </c>
      <c r="V17" s="13">
        <f t="shared" si="5"/>
        <v>8912663807.5099983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249</v>
      </c>
      <c r="Q18" s="13">
        <v>1594915000</v>
      </c>
      <c r="R18" s="13">
        <v>1355677750</v>
      </c>
      <c r="S18" s="152"/>
      <c r="T18" s="12">
        <f>D18+J18+P19</f>
        <v>50</v>
      </c>
      <c r="U18" s="13">
        <f t="shared" si="4"/>
        <v>395851000</v>
      </c>
      <c r="V18" s="13">
        <f t="shared" si="5"/>
        <v>337110850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7</v>
      </c>
      <c r="Q19" s="13">
        <v>47155000</v>
      </c>
      <c r="R19" s="13">
        <v>40081750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23179</v>
      </c>
      <c r="U22" s="109">
        <f>SUM(U4:U20)</f>
        <v>131123648880.85999</v>
      </c>
      <c r="V22" s="109">
        <f>SUM(V4:V20)</f>
        <v>111255349044.58995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2193</v>
      </c>
      <c r="Q23" s="109">
        <f>SUM(Q4:Q22)</f>
        <v>15111882000</v>
      </c>
      <c r="R23" s="109">
        <f>SUM(R4:R22)</f>
        <v>12845099700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D22" sqref="D22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3" t="s">
        <v>142</v>
      </c>
      <c r="C1" s="253"/>
      <c r="D1" s="253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1579</v>
      </c>
      <c r="C3" s="2">
        <v>10657241000</v>
      </c>
      <c r="D3" s="2">
        <v>9058654850</v>
      </c>
    </row>
    <row r="4" spans="1:4" x14ac:dyDescent="0.25">
      <c r="A4" s="1" t="s">
        <v>78</v>
      </c>
      <c r="B4" s="1">
        <v>614</v>
      </c>
      <c r="C4" s="2">
        <v>4454641000</v>
      </c>
      <c r="D4" s="2">
        <v>3786444850</v>
      </c>
    </row>
    <row r="5" spans="1:4" x14ac:dyDescent="0.25">
      <c r="A5" s="141" t="s">
        <v>18</v>
      </c>
      <c r="B5" s="140">
        <f>SUM(B3:B4)</f>
        <v>2193</v>
      </c>
      <c r="C5" s="142">
        <f>SUM(C3:C4)</f>
        <v>15111882000</v>
      </c>
      <c r="D5" s="142">
        <f>SUM(D3:D4)</f>
        <v>12845099700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49" t="s">
        <v>129</v>
      </c>
      <c r="B1" s="249"/>
      <c r="C1" s="249"/>
      <c r="D1" s="249"/>
      <c r="E1" s="249"/>
      <c r="F1" s="249"/>
      <c r="G1" s="249"/>
      <c r="H1" s="249"/>
      <c r="I1" s="249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7" t="s">
        <v>18</v>
      </c>
      <c r="B9" s="248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2023-05-29T05:23:14Z</dcterms:modified>
</cp:coreProperties>
</file>